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540" yWindow="0" windowWidth="24540" windowHeight="14300"/>
  </bookViews>
  <sheets>
    <sheet name="2014.15" sheetId="1" r:id="rId1"/>
    <sheet name="Old Budget Numbers" sheetId="4" r:id="rId2"/>
    <sheet name="Sheet2" sheetId="2" r:id="rId3"/>
    <sheet name="Sheet3" sheetId="3" r:id="rId4"/>
  </sheets>
  <definedNames>
    <definedName name="_xlnm.Print_Area" localSheetId="0">'2014.15'!$A$1:$K$60</definedName>
    <definedName name="_xlnm.Print_Area" localSheetId="1">'Old Budget Numbers'!$A$1:$J$58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F11" i="1"/>
  <c r="J10" i="1"/>
  <c r="H10" i="1"/>
  <c r="G10" i="1"/>
  <c r="F10" i="1"/>
  <c r="F38" i="1"/>
  <c r="G38" i="1"/>
  <c r="H38" i="1"/>
  <c r="J38" i="1"/>
  <c r="F40" i="1"/>
  <c r="G40" i="1"/>
  <c r="H40" i="1"/>
  <c r="J40" i="1"/>
  <c r="F42" i="1"/>
  <c r="G42" i="1"/>
  <c r="H42" i="1"/>
  <c r="J42" i="1"/>
  <c r="F44" i="1"/>
  <c r="G44" i="1"/>
  <c r="H44" i="1"/>
  <c r="J44" i="1"/>
  <c r="J45" i="1"/>
  <c r="F6" i="1"/>
  <c r="G6" i="1"/>
  <c r="H6" i="1"/>
  <c r="J6" i="1"/>
  <c r="F7" i="1"/>
  <c r="J7" i="1"/>
  <c r="G9" i="1"/>
  <c r="H9" i="1"/>
  <c r="J9" i="1"/>
  <c r="F13" i="1"/>
  <c r="G13" i="1"/>
  <c r="H13" i="1"/>
  <c r="J13" i="1"/>
  <c r="J14" i="1"/>
  <c r="F16" i="1"/>
  <c r="G16" i="1"/>
  <c r="H16" i="1"/>
  <c r="J16" i="1"/>
  <c r="J17" i="1"/>
  <c r="F19" i="1"/>
  <c r="G19" i="1"/>
  <c r="H19" i="1"/>
  <c r="J19" i="1"/>
  <c r="J22" i="1"/>
  <c r="J50" i="1"/>
  <c r="F28" i="1"/>
  <c r="G28" i="1"/>
  <c r="H28" i="1"/>
  <c r="J28" i="1"/>
  <c r="J32" i="1"/>
  <c r="J26" i="1"/>
  <c r="J52" i="1"/>
  <c r="J46" i="4"/>
  <c r="F6" i="4"/>
  <c r="G6" i="4"/>
  <c r="H6" i="4"/>
  <c r="I6" i="4"/>
  <c r="F7" i="4"/>
  <c r="I7" i="4"/>
  <c r="G9" i="4"/>
  <c r="H9" i="4"/>
  <c r="I9" i="4"/>
  <c r="G10" i="4"/>
  <c r="H10" i="4"/>
  <c r="I10" i="4"/>
  <c r="G11" i="4"/>
  <c r="H11" i="4"/>
  <c r="I11" i="4"/>
  <c r="F13" i="4"/>
  <c r="G13" i="4"/>
  <c r="H13" i="4"/>
  <c r="I13" i="4"/>
  <c r="I14" i="4"/>
  <c r="F16" i="4"/>
  <c r="G16" i="4"/>
  <c r="H16" i="4"/>
  <c r="I16" i="4"/>
  <c r="I17" i="4"/>
  <c r="F19" i="4"/>
  <c r="G19" i="4"/>
  <c r="H19" i="4"/>
  <c r="I19" i="4"/>
  <c r="I22" i="4"/>
  <c r="F20" i="4"/>
  <c r="G20" i="4"/>
  <c r="H20" i="4"/>
  <c r="I20" i="4"/>
  <c r="I21" i="4"/>
  <c r="C58" i="4"/>
  <c r="F39" i="4"/>
  <c r="G39" i="4"/>
  <c r="H39" i="4"/>
  <c r="I39" i="4"/>
  <c r="F41" i="4"/>
  <c r="G41" i="4"/>
  <c r="H41" i="4"/>
  <c r="I41" i="4"/>
  <c r="F43" i="4"/>
  <c r="G43" i="4"/>
  <c r="H43" i="4"/>
  <c r="I43" i="4"/>
  <c r="F45" i="4"/>
  <c r="G45" i="4"/>
  <c r="H45" i="4"/>
  <c r="I45" i="4"/>
  <c r="I46" i="4"/>
  <c r="F28" i="4"/>
  <c r="G28" i="4"/>
  <c r="H28" i="4"/>
  <c r="I28" i="4"/>
  <c r="I31" i="4"/>
  <c r="I33" i="4"/>
  <c r="I26" i="4"/>
  <c r="I50" i="4"/>
  <c r="F31" i="4"/>
  <c r="F21" i="4"/>
  <c r="F17" i="4"/>
  <c r="F14" i="4"/>
  <c r="J21" i="1"/>
  <c r="F21" i="1"/>
  <c r="F20" i="1"/>
  <c r="G20" i="1"/>
  <c r="H20" i="1"/>
  <c r="J20" i="1"/>
  <c r="F14" i="1"/>
  <c r="C60" i="1"/>
  <c r="F17" i="1"/>
</calcChain>
</file>

<file path=xl/sharedStrings.xml><?xml version="1.0" encoding="utf-8"?>
<sst xmlns="http://schemas.openxmlformats.org/spreadsheetml/2006/main" count="100" uniqueCount="58">
  <si>
    <t>Q Comp Budget</t>
  </si>
  <si>
    <t>6.1 Career Ladder Expenditures</t>
  </si>
  <si>
    <t>Core-Committee</t>
  </si>
  <si>
    <t>FTE</t>
  </si>
  <si>
    <t>FICA</t>
  </si>
  <si>
    <t>TRA</t>
  </si>
  <si>
    <t>Days</t>
  </si>
  <si>
    <t>Total</t>
  </si>
  <si>
    <t>Stipend/Amount</t>
  </si>
  <si>
    <t>PLC Leaders</t>
  </si>
  <si>
    <t>Substitutes for PLC Leaders Obs</t>
  </si>
  <si>
    <t>Observation Coaches</t>
  </si>
  <si>
    <t>Substitutes for Observation Coaches</t>
  </si>
  <si>
    <t>6.2 Other Career Ladder Expenditures</t>
  </si>
  <si>
    <t>Kelly Services</t>
  </si>
  <si>
    <t>Late Start Training</t>
  </si>
  <si>
    <t>Mentor/Mentee Program- mentee</t>
  </si>
  <si>
    <t>6.3 Job-Embedded Professional Development</t>
  </si>
  <si>
    <t>Data Retreats</t>
  </si>
  <si>
    <t>Q Comp Network Membership</t>
  </si>
  <si>
    <t>Q Comp Network Meeting Substitutes</t>
  </si>
  <si>
    <t>6.5 Performance Pay Expenditures</t>
  </si>
  <si>
    <t>Schoolwide student achievement goals 15%</t>
  </si>
  <si>
    <t>Measurese of Student Achievement (15%)</t>
  </si>
  <si>
    <t>Teacher Evaluation Observation (35%)</t>
  </si>
  <si>
    <t>Other PLC- Teacher Grown (35%)</t>
  </si>
  <si>
    <t>6.6 Other</t>
  </si>
  <si>
    <t>NWEA Testing</t>
  </si>
  <si>
    <t>6.8 Revenue</t>
  </si>
  <si>
    <t>Students on 10/1</t>
  </si>
  <si>
    <t>State Aid</t>
  </si>
  <si>
    <t>Local Levy</t>
  </si>
  <si>
    <t>Q Comp Advisor (TM)</t>
  </si>
  <si>
    <t>*Stipend-not payment for time</t>
  </si>
  <si>
    <t>2014-15</t>
  </si>
  <si>
    <t>PLC Materials (Books)</t>
  </si>
  <si>
    <t>Mentor/Mentee Program-Yr 1 mentor</t>
  </si>
  <si>
    <t>Yr 2 mentor</t>
  </si>
  <si>
    <t>Substitutes for Mentor/Mentee</t>
  </si>
  <si>
    <t>DRAFT by Traci</t>
  </si>
  <si>
    <t>Stipend</t>
  </si>
  <si>
    <t>6.7 Grand Total Expenditures 2014-15</t>
  </si>
  <si>
    <t>Substitutes for Core</t>
  </si>
  <si>
    <t>Summer Hours (paid as used &amp; approved)</t>
  </si>
  <si>
    <t>Original Plan Budget Amount</t>
  </si>
  <si>
    <t>Additional Expenditures</t>
  </si>
  <si>
    <t>REAMS Reading Training</t>
  </si>
  <si>
    <t>6.4 Teacher Evaluation/Observation Expenditures</t>
  </si>
  <si>
    <t>Observation Training from outside trainer</t>
  </si>
  <si>
    <t>5% Allowable Administrative</t>
  </si>
  <si>
    <t>BENEFITS</t>
  </si>
  <si>
    <t>*$40,000 district</t>
  </si>
  <si>
    <t>Schoolwide student achievement goals (15%)</t>
  </si>
  <si>
    <t>Sub Pay 8 Days (8 half days)</t>
  </si>
  <si>
    <t>430 AND 433 OBJECT Supply/Copies/Materials-cognos costs</t>
  </si>
  <si>
    <t>5 Days Additional @ Teacher's Daily Rate</t>
  </si>
  <si>
    <t>2015-16</t>
  </si>
  <si>
    <t>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</si>
</sst>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0">
    <xf numFmtId="0" fontId="0" fillId="0" borderId="0"/>
    <xf numFmtId="16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166" fontId="2" fillId="0" borderId="0" xfId="1" applyFont="1"/>
    <xf numFmtId="0" fontId="2" fillId="0" borderId="0" xfId="0" applyFont="1" applyFill="1" applyBorder="1"/>
    <xf numFmtId="166" fontId="2" fillId="0" borderId="1" xfId="0" applyNumberFormat="1" applyFont="1" applyBorder="1"/>
    <xf numFmtId="166" fontId="2" fillId="0" borderId="0" xfId="1" applyFont="1" applyBorder="1"/>
    <xf numFmtId="166" fontId="2" fillId="0" borderId="1" xfId="1" applyFont="1" applyBorder="1"/>
    <xf numFmtId="166" fontId="3" fillId="0" borderId="1" xfId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164" fontId="2" fillId="0" borderId="0" xfId="0" applyNumberFormat="1" applyFont="1"/>
    <xf numFmtId="164" fontId="2" fillId="0" borderId="1" xfId="0" applyNumberFormat="1" applyFont="1" applyBorder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2" fillId="0" borderId="0" xfId="1" applyFont="1" applyFill="1"/>
    <xf numFmtId="164" fontId="2" fillId="0" borderId="0" xfId="1" applyNumberFormat="1" applyFont="1" applyFill="1"/>
    <xf numFmtId="164" fontId="2" fillId="0" borderId="0" xfId="0" applyNumberFormat="1" applyFont="1" applyFill="1"/>
    <xf numFmtId="166" fontId="2" fillId="0" borderId="1" xfId="0" applyNumberFormat="1" applyFont="1" applyFill="1" applyBorder="1"/>
    <xf numFmtId="166" fontId="2" fillId="0" borderId="1" xfId="1" applyFont="1" applyFill="1" applyBorder="1"/>
    <xf numFmtId="165" fontId="2" fillId="0" borderId="0" xfId="0" applyNumberFormat="1" applyFont="1" applyFill="1"/>
    <xf numFmtId="166" fontId="2" fillId="0" borderId="2" xfId="0" applyNumberFormat="1" applyFont="1" applyBorder="1"/>
    <xf numFmtId="166" fontId="2" fillId="2" borderId="0" xfId="1" applyFont="1" applyFill="1"/>
    <xf numFmtId="0" fontId="2" fillId="2" borderId="0" xfId="0" applyFont="1" applyFill="1"/>
    <xf numFmtId="166" fontId="2" fillId="0" borderId="0" xfId="1" applyFont="1" applyFill="1" applyBorder="1"/>
    <xf numFmtId="166" fontId="3" fillId="0" borderId="1" xfId="1" applyFont="1" applyFill="1" applyBorder="1"/>
  </cellXfs>
  <cellStyles count="8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0"/>
  <sheetViews>
    <sheetView tabSelected="1" zoomScale="125" zoomScaleNormal="125" zoomScalePageLayoutView="125" workbookViewId="0">
      <selection activeCell="B3" sqref="B3"/>
    </sheetView>
  </sheetViews>
  <sheetFormatPr baseColWidth="10" defaultColWidth="8.83203125" defaultRowHeight="13" x14ac:dyDescent="0"/>
  <cols>
    <col min="1" max="1" width="8.83203125" style="1"/>
    <col min="2" max="2" width="41.1640625" style="1" bestFit="1" customWidth="1"/>
    <col min="3" max="3" width="13.5" style="2" customWidth="1"/>
    <col min="4" max="4" width="9" style="2" bestFit="1" customWidth="1"/>
    <col min="5" max="5" width="15.5" style="1" bestFit="1" customWidth="1"/>
    <col min="6" max="6" width="11.83203125" style="1" bestFit="1" customWidth="1"/>
    <col min="7" max="8" width="10.6640625" style="1" bestFit="1" customWidth="1"/>
    <col min="9" max="9" width="11.6640625" style="1" bestFit="1" customWidth="1"/>
    <col min="10" max="10" width="12.5" style="1" bestFit="1" customWidth="1"/>
    <col min="11" max="11" width="23.33203125" style="1" bestFit="1" customWidth="1"/>
    <col min="12" max="16384" width="8.83203125" style="1"/>
  </cols>
  <sheetData>
    <row r="1" spans="1:11">
      <c r="A1" s="9" t="s">
        <v>0</v>
      </c>
      <c r="C1" s="4"/>
      <c r="D1" s="4"/>
      <c r="E1" s="14"/>
    </row>
    <row r="2" spans="1:11">
      <c r="A2" s="9" t="s">
        <v>56</v>
      </c>
      <c r="B2" s="1" t="s">
        <v>57</v>
      </c>
      <c r="C2" s="4"/>
      <c r="D2" s="4"/>
      <c r="E2" s="14"/>
    </row>
    <row r="3" spans="1:11">
      <c r="C3" s="4"/>
      <c r="D3" s="4"/>
      <c r="E3" s="14"/>
    </row>
    <row r="4" spans="1:11">
      <c r="A4" s="13" t="s">
        <v>1</v>
      </c>
      <c r="B4" s="14"/>
      <c r="C4" s="4"/>
      <c r="D4" s="4"/>
      <c r="E4" s="14"/>
      <c r="F4" s="14"/>
      <c r="G4" s="14"/>
      <c r="H4" s="14"/>
      <c r="I4" s="14"/>
      <c r="J4" s="14"/>
    </row>
    <row r="5" spans="1:11">
      <c r="A5" s="14"/>
      <c r="B5" s="14"/>
      <c r="C5" s="15" t="s">
        <v>3</v>
      </c>
      <c r="D5" s="15" t="s">
        <v>6</v>
      </c>
      <c r="E5" s="16" t="s">
        <v>8</v>
      </c>
      <c r="F5" s="16" t="s">
        <v>7</v>
      </c>
      <c r="G5" s="16" t="s">
        <v>4</v>
      </c>
      <c r="H5" s="16" t="s">
        <v>5</v>
      </c>
      <c r="I5" s="16" t="s">
        <v>50</v>
      </c>
      <c r="J5" s="16" t="s">
        <v>7</v>
      </c>
    </row>
    <row r="6" spans="1:11">
      <c r="A6" s="14"/>
      <c r="B6" s="14" t="s">
        <v>2</v>
      </c>
      <c r="C6" s="4">
        <v>6</v>
      </c>
      <c r="D6" s="4"/>
      <c r="E6" s="17">
        <v>200</v>
      </c>
      <c r="F6" s="17">
        <f>C6*E6</f>
        <v>1200</v>
      </c>
      <c r="G6" s="17">
        <f>F6*7.65%</f>
        <v>91.8</v>
      </c>
      <c r="H6" s="17">
        <f>F6*7.5%</f>
        <v>90</v>
      </c>
      <c r="I6" s="17"/>
      <c r="J6" s="17">
        <f>F6+G6+H6</f>
        <v>1381.8</v>
      </c>
    </row>
    <row r="7" spans="1:11">
      <c r="A7" s="14"/>
      <c r="B7" s="14" t="s">
        <v>42</v>
      </c>
      <c r="C7" s="4">
        <v>6</v>
      </c>
      <c r="D7" s="4">
        <v>2.5</v>
      </c>
      <c r="E7" s="17">
        <v>158.07</v>
      </c>
      <c r="F7" s="17">
        <f>C7*D7*E7</f>
        <v>2371.0499999999997</v>
      </c>
      <c r="G7" s="17"/>
      <c r="H7" s="17"/>
      <c r="I7" s="17"/>
      <c r="J7" s="17">
        <f>F7+G7+H7</f>
        <v>2371.0499999999997</v>
      </c>
      <c r="K7" s="1" t="s">
        <v>14</v>
      </c>
    </row>
    <row r="8" spans="1:11">
      <c r="A8" s="14"/>
      <c r="B8" s="14"/>
      <c r="C8" s="4"/>
      <c r="D8" s="4"/>
      <c r="E8" s="17"/>
      <c r="F8" s="17"/>
      <c r="G8" s="17"/>
      <c r="H8" s="17"/>
      <c r="I8" s="17"/>
      <c r="J8" s="17"/>
    </row>
    <row r="9" spans="1:11">
      <c r="A9" s="14"/>
      <c r="B9" s="14" t="s">
        <v>32</v>
      </c>
      <c r="C9" s="4">
        <v>1</v>
      </c>
      <c r="D9" s="4"/>
      <c r="E9" s="17"/>
      <c r="F9" s="17">
        <v>28095</v>
      </c>
      <c r="G9" s="17">
        <f>F9*7.65%</f>
        <v>2149.2674999999999</v>
      </c>
      <c r="H9" s="17">
        <f>F9*7.5%</f>
        <v>2107.125</v>
      </c>
      <c r="I9" s="17">
        <v>4030</v>
      </c>
      <c r="J9" s="17">
        <f>SUM(F9:I9)</f>
        <v>36381.392500000002</v>
      </c>
    </row>
    <row r="10" spans="1:11" s="14" customFormat="1">
      <c r="B10" s="14" t="s">
        <v>55</v>
      </c>
      <c r="C10" s="4"/>
      <c r="D10" s="4"/>
      <c r="E10" s="19"/>
      <c r="F10" s="19">
        <f>F9*2/183*6</f>
        <v>1842.295081967213</v>
      </c>
      <c r="G10" s="17">
        <f>F10*7.65%</f>
        <v>140.9355737704918</v>
      </c>
      <c r="H10" s="17">
        <f>F10*7.5%</f>
        <v>138.17213114754097</v>
      </c>
      <c r="I10" s="17">
        <v>0</v>
      </c>
      <c r="J10" s="17">
        <f>SUM(F10:I10)</f>
        <v>2121.4027868852459</v>
      </c>
    </row>
    <row r="11" spans="1:11" s="14" customFormat="1">
      <c r="B11" s="14" t="s">
        <v>53</v>
      </c>
      <c r="C11" s="4">
        <v>1</v>
      </c>
      <c r="D11" s="4"/>
      <c r="E11" s="19"/>
      <c r="F11" s="19">
        <f>158.07/2*8</f>
        <v>632.28</v>
      </c>
      <c r="G11" s="17"/>
      <c r="H11" s="17"/>
      <c r="I11" s="17"/>
      <c r="J11" s="17">
        <f>SUM(F11:I11)</f>
        <v>632.28</v>
      </c>
    </row>
    <row r="12" spans="1:11">
      <c r="A12" s="14"/>
      <c r="B12" s="14"/>
      <c r="C12" s="4"/>
      <c r="D12" s="4"/>
      <c r="E12" s="14"/>
      <c r="F12" s="14"/>
      <c r="G12" s="14"/>
      <c r="H12" s="14"/>
      <c r="I12" s="14"/>
      <c r="J12" s="14"/>
    </row>
    <row r="13" spans="1:11">
      <c r="A13" s="14"/>
      <c r="B13" s="14" t="s">
        <v>9</v>
      </c>
      <c r="C13" s="4">
        <v>17</v>
      </c>
      <c r="D13" s="4"/>
      <c r="E13" s="17">
        <v>400</v>
      </c>
      <c r="F13" s="17">
        <f>C13*E13</f>
        <v>6800</v>
      </c>
      <c r="G13" s="17">
        <f>F13*7.65%</f>
        <v>520.20000000000005</v>
      </c>
      <c r="H13" s="17">
        <f>F13*7.5%</f>
        <v>510</v>
      </c>
      <c r="I13" s="17"/>
      <c r="J13" s="17">
        <f>F13+G13+H13</f>
        <v>7830.2</v>
      </c>
    </row>
    <row r="14" spans="1:11">
      <c r="A14" s="14"/>
      <c r="B14" s="14" t="s">
        <v>10</v>
      </c>
      <c r="C14" s="4"/>
      <c r="D14" s="4">
        <v>28</v>
      </c>
      <c r="E14" s="17">
        <v>158.07</v>
      </c>
      <c r="F14" s="17">
        <f>C14*D14*E14</f>
        <v>0</v>
      </c>
      <c r="G14" s="14"/>
      <c r="H14" s="14"/>
      <c r="I14" s="14"/>
      <c r="J14" s="17">
        <f>(D14*E14)</f>
        <v>4425.96</v>
      </c>
      <c r="K14" s="1" t="s">
        <v>14</v>
      </c>
    </row>
    <row r="15" spans="1:11">
      <c r="A15" s="14"/>
      <c r="B15" s="14"/>
      <c r="C15" s="4"/>
      <c r="D15" s="4"/>
      <c r="E15" s="14"/>
      <c r="F15" s="14"/>
      <c r="G15" s="14"/>
      <c r="H15" s="14"/>
      <c r="I15" s="14"/>
      <c r="J15" s="14"/>
    </row>
    <row r="16" spans="1:11">
      <c r="A16" s="14"/>
      <c r="B16" s="14" t="s">
        <v>11</v>
      </c>
      <c r="C16" s="4">
        <v>19</v>
      </c>
      <c r="D16" s="4"/>
      <c r="E16" s="17">
        <v>400</v>
      </c>
      <c r="F16" s="17">
        <f>C16*E16</f>
        <v>7600</v>
      </c>
      <c r="G16" s="17">
        <f>F16*7.65%</f>
        <v>581.4</v>
      </c>
      <c r="H16" s="17">
        <f>F16*7.5%</f>
        <v>570</v>
      </c>
      <c r="I16" s="17"/>
      <c r="J16" s="17">
        <f>F16+G16+H16</f>
        <v>8751.4</v>
      </c>
    </row>
    <row r="17" spans="1:11">
      <c r="A17" s="14"/>
      <c r="B17" s="14" t="s">
        <v>12</v>
      </c>
      <c r="C17" s="4"/>
      <c r="D17" s="4">
        <v>55</v>
      </c>
      <c r="E17" s="17">
        <v>158.07</v>
      </c>
      <c r="F17" s="17">
        <f>C17*D17*E17</f>
        <v>0</v>
      </c>
      <c r="G17" s="14"/>
      <c r="H17" s="14"/>
      <c r="I17" s="14"/>
      <c r="J17" s="17">
        <f>(D17*E17)</f>
        <v>8693.85</v>
      </c>
      <c r="K17" s="1" t="s">
        <v>14</v>
      </c>
    </row>
    <row r="18" spans="1:11">
      <c r="A18" s="14"/>
      <c r="B18" s="14"/>
      <c r="C18" s="4"/>
      <c r="D18" s="4"/>
      <c r="E18" s="14"/>
      <c r="F18" s="14"/>
      <c r="G18" s="14"/>
      <c r="H18" s="14"/>
      <c r="I18" s="14"/>
      <c r="J18" s="14"/>
    </row>
    <row r="19" spans="1:11">
      <c r="A19" s="14"/>
      <c r="B19" s="14" t="s">
        <v>36</v>
      </c>
      <c r="C19" s="4">
        <v>11</v>
      </c>
      <c r="D19" s="4"/>
      <c r="E19" s="17">
        <v>400</v>
      </c>
      <c r="F19" s="17">
        <f>C19*E19</f>
        <v>4400</v>
      </c>
      <c r="G19" s="17">
        <f>F19*7.65%</f>
        <v>336.59999999999997</v>
      </c>
      <c r="H19" s="17">
        <f>F19*7.5%</f>
        <v>330</v>
      </c>
      <c r="I19" s="17"/>
      <c r="J19" s="17">
        <f>F19+G19+H19</f>
        <v>5066.6000000000004</v>
      </c>
      <c r="K19" s="1" t="s">
        <v>33</v>
      </c>
    </row>
    <row r="20" spans="1:11">
      <c r="A20" s="14"/>
      <c r="B20" s="14" t="s">
        <v>37</v>
      </c>
      <c r="C20" s="4">
        <v>5</v>
      </c>
      <c r="D20" s="4"/>
      <c r="E20" s="17">
        <v>400</v>
      </c>
      <c r="F20" s="17">
        <f>C20*E20</f>
        <v>2000</v>
      </c>
      <c r="G20" s="17">
        <f>F20*7.65%</f>
        <v>153</v>
      </c>
      <c r="H20" s="17">
        <f>F20*7.5%</f>
        <v>150</v>
      </c>
      <c r="I20" s="17"/>
      <c r="J20" s="17">
        <f>F20+G20+H20</f>
        <v>2303</v>
      </c>
      <c r="K20" s="1" t="s">
        <v>33</v>
      </c>
    </row>
    <row r="21" spans="1:11">
      <c r="A21" s="14"/>
      <c r="B21" s="14" t="s">
        <v>38</v>
      </c>
      <c r="C21" s="4">
        <v>16</v>
      </c>
      <c r="D21" s="4">
        <v>6</v>
      </c>
      <c r="E21" s="17">
        <v>158.07</v>
      </c>
      <c r="F21" s="17">
        <f>C21*D21*E21</f>
        <v>15174.72</v>
      </c>
      <c r="G21" s="14"/>
      <c r="H21" s="14"/>
      <c r="I21" s="14"/>
      <c r="J21" s="17">
        <f>(D21*E21)</f>
        <v>948.42</v>
      </c>
      <c r="K21" s="1" t="s">
        <v>14</v>
      </c>
    </row>
    <row r="22" spans="1:11">
      <c r="A22" s="14"/>
      <c r="B22" s="14"/>
      <c r="C22" s="4"/>
      <c r="D22" s="4"/>
      <c r="E22" s="14"/>
      <c r="F22" s="14"/>
      <c r="G22" s="14"/>
      <c r="H22" s="14"/>
      <c r="I22" s="14"/>
      <c r="J22" s="20">
        <f>SUM(J6:J19)</f>
        <v>77655.935286885244</v>
      </c>
    </row>
    <row r="23" spans="1:11">
      <c r="A23" s="14"/>
      <c r="B23" s="14"/>
      <c r="C23" s="4"/>
      <c r="D23" s="4"/>
      <c r="E23" s="14"/>
      <c r="F23" s="14"/>
      <c r="G23" s="14"/>
      <c r="H23" s="14"/>
      <c r="I23" s="14"/>
      <c r="J23" s="14"/>
    </row>
    <row r="24" spans="1:11">
      <c r="A24" s="13" t="s">
        <v>13</v>
      </c>
      <c r="B24" s="14"/>
      <c r="C24" s="4"/>
      <c r="D24" s="4"/>
      <c r="E24" s="14"/>
      <c r="F24" s="14"/>
      <c r="G24" s="14"/>
      <c r="H24" s="14"/>
      <c r="I24" s="14"/>
      <c r="J24" s="14"/>
    </row>
    <row r="25" spans="1:11">
      <c r="A25" s="14"/>
      <c r="B25" s="14"/>
      <c r="C25" s="4"/>
      <c r="D25" s="4"/>
      <c r="E25" s="14"/>
      <c r="F25" s="14"/>
      <c r="G25" s="14"/>
      <c r="H25" s="14"/>
      <c r="I25" s="14"/>
      <c r="J25" s="17">
        <v>0</v>
      </c>
    </row>
    <row r="26" spans="1:11">
      <c r="A26" s="14"/>
      <c r="B26" s="14"/>
      <c r="C26" s="4"/>
      <c r="D26" s="4"/>
      <c r="E26" s="14"/>
      <c r="F26" s="14"/>
      <c r="G26" s="14"/>
      <c r="H26" s="14"/>
      <c r="I26" s="14"/>
      <c r="J26" s="21">
        <f>SUM(J25:J25)</f>
        <v>0</v>
      </c>
    </row>
    <row r="27" spans="1:11">
      <c r="A27" s="13" t="s">
        <v>17</v>
      </c>
      <c r="B27" s="14"/>
      <c r="C27" s="4"/>
      <c r="D27" s="4"/>
      <c r="E27" s="14"/>
      <c r="F27" s="14"/>
      <c r="G27" s="14"/>
      <c r="H27" s="14"/>
      <c r="I27" s="14"/>
      <c r="J27" s="14"/>
    </row>
    <row r="28" spans="1:11">
      <c r="A28" s="14"/>
      <c r="B28" s="14" t="s">
        <v>16</v>
      </c>
      <c r="C28" s="4">
        <v>11</v>
      </c>
      <c r="D28" s="4"/>
      <c r="E28" s="17">
        <v>200</v>
      </c>
      <c r="F28" s="17">
        <f>C28*E28</f>
        <v>2200</v>
      </c>
      <c r="G28" s="17">
        <f>F28*7.65%</f>
        <v>168.29999999999998</v>
      </c>
      <c r="H28" s="17">
        <f>F28*7.5%</f>
        <v>165</v>
      </c>
      <c r="I28" s="17"/>
      <c r="J28" s="17">
        <f>F28+G28+H28</f>
        <v>2533.3000000000002</v>
      </c>
      <c r="K28" s="1" t="s">
        <v>33</v>
      </c>
    </row>
    <row r="29" spans="1:11">
      <c r="A29" s="14"/>
      <c r="B29" s="14" t="s">
        <v>35</v>
      </c>
      <c r="C29" s="4"/>
      <c r="D29" s="4"/>
      <c r="E29" s="14"/>
      <c r="F29" s="14"/>
      <c r="G29" s="14"/>
      <c r="H29" s="14"/>
      <c r="I29" s="14"/>
      <c r="J29" s="22">
        <v>1100</v>
      </c>
    </row>
    <row r="30" spans="1:11">
      <c r="A30" s="14"/>
      <c r="B30" s="14" t="s">
        <v>19</v>
      </c>
      <c r="C30" s="4">
        <v>1</v>
      </c>
      <c r="D30" s="4"/>
      <c r="E30" s="19">
        <v>235</v>
      </c>
      <c r="F30" s="14"/>
      <c r="G30" s="14"/>
      <c r="H30" s="14"/>
      <c r="I30" s="14"/>
      <c r="J30" s="17">
        <v>235</v>
      </c>
    </row>
    <row r="31" spans="1:11">
      <c r="A31" s="14"/>
      <c r="B31" s="14"/>
      <c r="C31" s="4"/>
      <c r="D31" s="4"/>
      <c r="E31" s="14"/>
      <c r="F31" s="14"/>
      <c r="G31" s="14"/>
      <c r="H31" s="14"/>
      <c r="I31" s="14"/>
      <c r="J31" s="17"/>
    </row>
    <row r="32" spans="1:11">
      <c r="A32" s="14"/>
      <c r="B32" s="14"/>
      <c r="C32" s="4"/>
      <c r="D32" s="4"/>
      <c r="E32" s="17"/>
      <c r="F32" s="14"/>
      <c r="G32" s="14"/>
      <c r="H32" s="14"/>
      <c r="I32" s="14"/>
      <c r="J32" s="21">
        <f>SUM(J28:J31)</f>
        <v>3868.3</v>
      </c>
    </row>
    <row r="33" spans="1:11">
      <c r="A33" s="14"/>
      <c r="B33" s="14"/>
      <c r="C33" s="4"/>
      <c r="D33" s="4"/>
      <c r="E33" s="14"/>
      <c r="F33" s="14"/>
      <c r="G33" s="14"/>
      <c r="H33" s="14"/>
      <c r="I33" s="14"/>
      <c r="J33" s="14"/>
    </row>
    <row r="34" spans="1:11">
      <c r="A34" s="14"/>
      <c r="B34" s="14"/>
      <c r="C34" s="4"/>
      <c r="D34" s="4"/>
      <c r="E34" s="14"/>
      <c r="F34" s="14"/>
      <c r="G34" s="14"/>
      <c r="H34" s="14"/>
      <c r="I34" s="14"/>
      <c r="J34" s="14"/>
    </row>
    <row r="35" spans="1:11">
      <c r="A35" s="10" t="s">
        <v>47</v>
      </c>
      <c r="B35" s="14"/>
      <c r="C35" s="4"/>
      <c r="D35" s="4"/>
      <c r="E35" s="17"/>
      <c r="F35" s="14"/>
      <c r="G35" s="14"/>
      <c r="H35" s="14"/>
      <c r="I35" s="14"/>
      <c r="J35" s="19">
        <v>0</v>
      </c>
    </row>
    <row r="36" spans="1:11">
      <c r="A36" s="14"/>
      <c r="B36" s="14"/>
      <c r="C36" s="4"/>
      <c r="D36" s="4"/>
      <c r="E36" s="17"/>
      <c r="F36" s="14"/>
      <c r="G36" s="14"/>
      <c r="H36" s="14"/>
      <c r="I36" s="14"/>
      <c r="J36" s="14"/>
    </row>
    <row r="37" spans="1:11">
      <c r="A37" s="13" t="s">
        <v>21</v>
      </c>
      <c r="B37" s="14"/>
      <c r="C37" s="4"/>
      <c r="D37" s="4"/>
      <c r="E37" s="17"/>
      <c r="F37" s="14"/>
      <c r="G37" s="14"/>
      <c r="H37" s="14"/>
      <c r="I37" s="14"/>
      <c r="J37" s="14"/>
    </row>
    <row r="38" spans="1:11">
      <c r="A38" s="14"/>
      <c r="B38" s="14" t="s">
        <v>52</v>
      </c>
      <c r="C38" s="4">
        <v>114.35</v>
      </c>
      <c r="D38" s="4"/>
      <c r="E38" s="17">
        <v>327</v>
      </c>
      <c r="F38" s="17">
        <f>C38*E38</f>
        <v>37392.449999999997</v>
      </c>
      <c r="G38" s="17">
        <f>F38*7.65%</f>
        <v>2860.5224249999997</v>
      </c>
      <c r="H38" s="17">
        <f>F38*7.5%</f>
        <v>2804.4337499999997</v>
      </c>
      <c r="I38" s="17"/>
      <c r="J38" s="17">
        <f>F38+G38+H38</f>
        <v>43057.406174999996</v>
      </c>
    </row>
    <row r="39" spans="1:11">
      <c r="C39" s="4"/>
      <c r="E39" s="3"/>
    </row>
    <row r="40" spans="1:11">
      <c r="B40" s="1" t="s">
        <v>23</v>
      </c>
      <c r="C40" s="4">
        <v>114.35</v>
      </c>
      <c r="E40" s="3">
        <v>327</v>
      </c>
      <c r="F40" s="3">
        <f>C40*E40</f>
        <v>37392.449999999997</v>
      </c>
      <c r="G40" s="3">
        <f>F40*7.65%</f>
        <v>2860.5224249999997</v>
      </c>
      <c r="H40" s="3">
        <f>F40*7.5%</f>
        <v>2804.4337499999997</v>
      </c>
      <c r="I40" s="3"/>
      <c r="J40" s="3">
        <f>F40+G40+H40</f>
        <v>43057.406174999996</v>
      </c>
    </row>
    <row r="41" spans="1:11">
      <c r="C41" s="4"/>
      <c r="E41" s="3"/>
    </row>
    <row r="42" spans="1:11">
      <c r="B42" s="1" t="s">
        <v>24</v>
      </c>
      <c r="C42" s="4">
        <v>114.35</v>
      </c>
      <c r="E42" s="3">
        <v>767</v>
      </c>
      <c r="F42" s="3">
        <f>C42*E42</f>
        <v>87706.45</v>
      </c>
      <c r="G42" s="3">
        <f>F42*7.65%</f>
        <v>6709.5434249999998</v>
      </c>
      <c r="H42" s="3">
        <f>F42*7.5%</f>
        <v>6577.9837499999994</v>
      </c>
      <c r="I42" s="3"/>
      <c r="J42" s="3">
        <f>F42+G42+H42</f>
        <v>100993.97717499999</v>
      </c>
    </row>
    <row r="43" spans="1:11">
      <c r="C43" s="4"/>
      <c r="E43" s="3"/>
    </row>
    <row r="44" spans="1:11">
      <c r="B44" s="1" t="s">
        <v>25</v>
      </c>
      <c r="C44" s="4">
        <v>114.35</v>
      </c>
      <c r="E44" s="3">
        <v>767</v>
      </c>
      <c r="F44" s="3">
        <f>C44*E44</f>
        <v>87706.45</v>
      </c>
      <c r="G44" s="3">
        <f>F44*7.65%</f>
        <v>6709.5434249999998</v>
      </c>
      <c r="H44" s="3">
        <f>F44*7.5%</f>
        <v>6577.9837499999994</v>
      </c>
      <c r="I44" s="3"/>
      <c r="J44" s="3">
        <f>F44+G44+H44</f>
        <v>100993.97717499999</v>
      </c>
    </row>
    <row r="45" spans="1:11">
      <c r="C45" s="4"/>
      <c r="J45" s="5">
        <f>SUM(J38:J44)</f>
        <v>288102.76669999998</v>
      </c>
    </row>
    <row r="46" spans="1:11">
      <c r="A46" s="9" t="s">
        <v>26</v>
      </c>
    </row>
    <row r="47" spans="1:11">
      <c r="B47" s="1" t="s">
        <v>27</v>
      </c>
      <c r="J47" s="6">
        <v>16400</v>
      </c>
    </row>
    <row r="48" spans="1:11">
      <c r="B48" s="1" t="s">
        <v>49</v>
      </c>
      <c r="J48" s="24">
        <v>21606</v>
      </c>
      <c r="K48" s="1" t="s">
        <v>51</v>
      </c>
    </row>
    <row r="49" spans="1:10" ht="14" thickBot="1">
      <c r="B49" s="1" t="s">
        <v>54</v>
      </c>
      <c r="J49" s="24">
        <v>18394</v>
      </c>
    </row>
    <row r="50" spans="1:10" ht="14" thickBot="1">
      <c r="J50" s="23">
        <f>SUM(J47:J49)</f>
        <v>56400</v>
      </c>
    </row>
    <row r="52" spans="1:10">
      <c r="A52" s="9" t="s">
        <v>41</v>
      </c>
      <c r="J52" s="5">
        <f>J50+J45+J32+J26+J22</f>
        <v>426027.00198688521</v>
      </c>
    </row>
    <row r="56" spans="1:10">
      <c r="A56" s="9" t="s">
        <v>28</v>
      </c>
    </row>
    <row r="57" spans="1:10">
      <c r="A57" s="25">
        <v>1662</v>
      </c>
      <c r="B57" s="1" t="s">
        <v>29</v>
      </c>
    </row>
    <row r="58" spans="1:10">
      <c r="B58" s="1" t="s">
        <v>30</v>
      </c>
      <c r="C58" s="26">
        <v>305497.21999999997</v>
      </c>
    </row>
    <row r="59" spans="1:10">
      <c r="B59" s="1" t="s">
        <v>31</v>
      </c>
      <c r="C59" s="26">
        <v>126622.78</v>
      </c>
    </row>
    <row r="60" spans="1:10">
      <c r="C60" s="27">
        <f>SUM(C58:C59)</f>
        <v>432120</v>
      </c>
    </row>
  </sheetData>
  <phoneticPr fontId="4" type="noConversion"/>
  <pageMargins left="0.25" right="0.25" top="0.75" bottom="0.75" header="0.3" footer="0.3"/>
  <pageSetup paperSize="5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8"/>
  <sheetViews>
    <sheetView topLeftCell="C4" zoomScale="125" zoomScaleNormal="125" zoomScalePageLayoutView="125" workbookViewId="0">
      <selection activeCell="H6" sqref="H6"/>
    </sheetView>
  </sheetViews>
  <sheetFormatPr baseColWidth="10" defaultColWidth="8.83203125" defaultRowHeight="13" x14ac:dyDescent="0"/>
  <cols>
    <col min="1" max="1" width="8.83203125" style="1"/>
    <col min="2" max="2" width="31.6640625" style="1" customWidth="1"/>
    <col min="3" max="3" width="15" style="2" bestFit="1" customWidth="1"/>
    <col min="4" max="4" width="9" style="2" bestFit="1" customWidth="1"/>
    <col min="5" max="5" width="15.5" style="1" bestFit="1" customWidth="1"/>
    <col min="6" max="6" width="11.5" style="1" bestFit="1" customWidth="1"/>
    <col min="7" max="8" width="10.5" style="1" bestFit="1" customWidth="1"/>
    <col min="9" max="9" width="12.5" style="1" bestFit="1" customWidth="1"/>
    <col min="10" max="10" width="24.83203125" style="1" bestFit="1" customWidth="1"/>
    <col min="11" max="11" width="32" style="1" bestFit="1" customWidth="1"/>
    <col min="12" max="16384" width="8.83203125" style="1"/>
  </cols>
  <sheetData>
    <row r="1" spans="1:11">
      <c r="A1" s="9" t="s">
        <v>0</v>
      </c>
      <c r="C1" s="2" t="s">
        <v>39</v>
      </c>
    </row>
    <row r="2" spans="1:11">
      <c r="A2" s="9" t="s">
        <v>34</v>
      </c>
    </row>
    <row r="4" spans="1:11">
      <c r="A4" s="13" t="s">
        <v>1</v>
      </c>
      <c r="B4" s="14"/>
      <c r="C4" s="4"/>
      <c r="D4" s="4"/>
      <c r="E4" s="14"/>
      <c r="F4" s="14"/>
      <c r="G4" s="14"/>
      <c r="H4" s="14"/>
      <c r="I4" s="14"/>
    </row>
    <row r="5" spans="1:11">
      <c r="A5" s="14"/>
      <c r="B5" s="14"/>
      <c r="C5" s="15" t="s">
        <v>3</v>
      </c>
      <c r="D5" s="15" t="s">
        <v>6</v>
      </c>
      <c r="E5" s="16" t="s">
        <v>8</v>
      </c>
      <c r="F5" s="16" t="s">
        <v>7</v>
      </c>
      <c r="G5" s="16" t="s">
        <v>4</v>
      </c>
      <c r="H5" s="16" t="s">
        <v>5</v>
      </c>
      <c r="I5" s="16" t="s">
        <v>7</v>
      </c>
      <c r="J5" s="9" t="s">
        <v>44</v>
      </c>
      <c r="K5" s="1" t="s">
        <v>45</v>
      </c>
    </row>
    <row r="6" spans="1:11">
      <c r="A6" s="14"/>
      <c r="B6" s="14" t="s">
        <v>2</v>
      </c>
      <c r="C6" s="4">
        <v>6</v>
      </c>
      <c r="D6" s="4"/>
      <c r="E6" s="17">
        <v>200</v>
      </c>
      <c r="F6" s="17">
        <f>C6*E6</f>
        <v>1200</v>
      </c>
      <c r="G6" s="17">
        <f>F6*7.65%</f>
        <v>91.8</v>
      </c>
      <c r="H6" s="17">
        <f>F6*7.5%</f>
        <v>90</v>
      </c>
      <c r="I6" s="17">
        <f>F6+G6+H6</f>
        <v>1381.8</v>
      </c>
      <c r="J6" s="11">
        <v>3011</v>
      </c>
    </row>
    <row r="7" spans="1:11">
      <c r="A7" s="14"/>
      <c r="B7" s="14" t="s">
        <v>42</v>
      </c>
      <c r="C7" s="4">
        <v>6</v>
      </c>
      <c r="D7" s="4">
        <v>2.5</v>
      </c>
      <c r="E7" s="17">
        <v>158.07</v>
      </c>
      <c r="F7" s="17">
        <f>C7*D7*E7</f>
        <v>2371.0499999999997</v>
      </c>
      <c r="G7" s="17"/>
      <c r="H7" s="17"/>
      <c r="I7" s="17">
        <f>F7+G7+H7</f>
        <v>2371.0499999999997</v>
      </c>
    </row>
    <row r="8" spans="1:11">
      <c r="A8" s="14"/>
      <c r="B8" s="14"/>
      <c r="C8" s="4"/>
      <c r="D8" s="4"/>
      <c r="E8" s="17"/>
      <c r="F8" s="17"/>
      <c r="G8" s="17"/>
      <c r="H8" s="17"/>
      <c r="I8" s="17"/>
    </row>
    <row r="9" spans="1:11">
      <c r="A9" s="14"/>
      <c r="B9" s="14" t="s">
        <v>32</v>
      </c>
      <c r="C9" s="4">
        <v>1</v>
      </c>
      <c r="D9" s="4"/>
      <c r="E9" s="17"/>
      <c r="F9" s="17">
        <v>27032.5</v>
      </c>
      <c r="G9" s="17">
        <f>F9*7.65%</f>
        <v>2067.9862499999999</v>
      </c>
      <c r="H9" s="17">
        <f>F9*7.5%</f>
        <v>2027.4375</v>
      </c>
      <c r="I9" s="17">
        <f>F9+G9+H9</f>
        <v>31127.923750000002</v>
      </c>
      <c r="J9" s="11">
        <v>23519</v>
      </c>
    </row>
    <row r="10" spans="1:11">
      <c r="A10" s="14"/>
      <c r="B10" s="14" t="s">
        <v>40</v>
      </c>
      <c r="C10" s="4"/>
      <c r="D10" s="4"/>
      <c r="E10" s="18">
        <v>5000</v>
      </c>
      <c r="F10" s="18">
        <v>5000</v>
      </c>
      <c r="G10" s="17">
        <f>F10*7.65%</f>
        <v>382.5</v>
      </c>
      <c r="H10" s="17">
        <f>F10*7.5%</f>
        <v>375</v>
      </c>
      <c r="I10" s="18">
        <f>SUM(F10:H10)</f>
        <v>5757.5</v>
      </c>
    </row>
    <row r="11" spans="1:11">
      <c r="A11" s="14"/>
      <c r="B11" s="14" t="s">
        <v>43</v>
      </c>
      <c r="C11" s="4"/>
      <c r="D11" s="4"/>
      <c r="E11" s="19">
        <v>1500</v>
      </c>
      <c r="F11" s="19">
        <v>1500</v>
      </c>
      <c r="G11" s="17">
        <f>F11*7.65%</f>
        <v>114.75</v>
      </c>
      <c r="H11" s="17">
        <f>F11*7.5%</f>
        <v>112.5</v>
      </c>
      <c r="I11" s="18">
        <f>SUM(F11:H11)</f>
        <v>1727.25</v>
      </c>
    </row>
    <row r="12" spans="1:11">
      <c r="A12" s="14"/>
      <c r="B12" s="14"/>
      <c r="C12" s="4"/>
      <c r="D12" s="4"/>
      <c r="E12" s="14"/>
      <c r="F12" s="14"/>
      <c r="G12" s="14"/>
      <c r="H12" s="14"/>
      <c r="I12" s="14"/>
    </row>
    <row r="13" spans="1:11">
      <c r="A13" s="14"/>
      <c r="B13" s="14" t="s">
        <v>9</v>
      </c>
      <c r="C13" s="4">
        <v>17</v>
      </c>
      <c r="D13" s="4"/>
      <c r="E13" s="17">
        <v>400</v>
      </c>
      <c r="F13" s="17">
        <f>C13*E13</f>
        <v>6800</v>
      </c>
      <c r="G13" s="17">
        <f>F13*7.65%</f>
        <v>520.20000000000005</v>
      </c>
      <c r="H13" s="17">
        <f>F13*7.5%</f>
        <v>510</v>
      </c>
      <c r="I13" s="17">
        <f>F13+G13+H13</f>
        <v>7830.2</v>
      </c>
      <c r="J13" s="11">
        <v>9355</v>
      </c>
    </row>
    <row r="14" spans="1:11">
      <c r="A14" s="14"/>
      <c r="B14" s="14" t="s">
        <v>10</v>
      </c>
      <c r="C14" s="4"/>
      <c r="D14" s="4">
        <v>28</v>
      </c>
      <c r="E14" s="17">
        <v>158.07</v>
      </c>
      <c r="F14" s="17">
        <f>C14*D14*E14</f>
        <v>0</v>
      </c>
      <c r="G14" s="14"/>
      <c r="H14" s="14"/>
      <c r="I14" s="17">
        <f>(D14*E14)</f>
        <v>4425.96</v>
      </c>
    </row>
    <row r="15" spans="1:11">
      <c r="A15" s="14"/>
      <c r="B15" s="14"/>
      <c r="C15" s="4"/>
      <c r="D15" s="4"/>
      <c r="E15" s="14"/>
      <c r="F15" s="14"/>
      <c r="G15" s="14"/>
      <c r="H15" s="14"/>
      <c r="I15" s="14"/>
    </row>
    <row r="16" spans="1:11">
      <c r="A16" s="14"/>
      <c r="B16" s="14" t="s">
        <v>11</v>
      </c>
      <c r="C16" s="4">
        <v>19</v>
      </c>
      <c r="D16" s="4"/>
      <c r="E16" s="17">
        <v>400</v>
      </c>
      <c r="F16" s="17">
        <f>C16*E16</f>
        <v>7600</v>
      </c>
      <c r="G16" s="17">
        <f>F16*7.65%</f>
        <v>581.4</v>
      </c>
      <c r="H16" s="17">
        <f>F16*7.5%</f>
        <v>570</v>
      </c>
      <c r="I16" s="17">
        <f>F16+G16+H16</f>
        <v>8751.4</v>
      </c>
      <c r="J16" s="11">
        <v>11755</v>
      </c>
    </row>
    <row r="17" spans="1:11">
      <c r="A17" s="14"/>
      <c r="B17" s="14" t="s">
        <v>12</v>
      </c>
      <c r="C17" s="4"/>
      <c r="D17" s="4">
        <v>55</v>
      </c>
      <c r="E17" s="17">
        <v>158.07</v>
      </c>
      <c r="F17" s="17">
        <f>C17*D17*E17</f>
        <v>0</v>
      </c>
      <c r="G17" s="14"/>
      <c r="H17" s="14"/>
      <c r="I17" s="17">
        <f>(D17*E17)</f>
        <v>8693.85</v>
      </c>
    </row>
    <row r="18" spans="1:11">
      <c r="A18" s="14"/>
      <c r="B18" s="14"/>
      <c r="C18" s="4"/>
      <c r="D18" s="4"/>
      <c r="E18" s="14"/>
      <c r="F18" s="14"/>
      <c r="G18" s="14"/>
      <c r="H18" s="14"/>
      <c r="I18" s="14"/>
    </row>
    <row r="19" spans="1:11">
      <c r="A19" s="14"/>
      <c r="B19" s="14" t="s">
        <v>36</v>
      </c>
      <c r="C19" s="4">
        <v>11</v>
      </c>
      <c r="D19" s="4"/>
      <c r="E19" s="17">
        <v>400</v>
      </c>
      <c r="F19" s="17">
        <f>C19*E19</f>
        <v>4400</v>
      </c>
      <c r="G19" s="17">
        <f>F19*7.65%</f>
        <v>336.59999999999997</v>
      </c>
      <c r="H19" s="17">
        <f>F19*7.5%</f>
        <v>330</v>
      </c>
      <c r="I19" s="17">
        <f>F19+G19+H19</f>
        <v>5066.6000000000004</v>
      </c>
      <c r="J19" s="11">
        <v>3185</v>
      </c>
    </row>
    <row r="20" spans="1:11">
      <c r="A20" s="14"/>
      <c r="B20" s="14" t="s">
        <v>37</v>
      </c>
      <c r="C20" s="4">
        <v>5</v>
      </c>
      <c r="D20" s="4"/>
      <c r="E20" s="17">
        <v>400</v>
      </c>
      <c r="F20" s="17">
        <f>C20*E20</f>
        <v>2000</v>
      </c>
      <c r="G20" s="17">
        <f>F20*7.65%</f>
        <v>153</v>
      </c>
      <c r="H20" s="17">
        <f>F20*7.5%</f>
        <v>150</v>
      </c>
      <c r="I20" s="17">
        <f>F20+G20+H20</f>
        <v>2303</v>
      </c>
    </row>
    <row r="21" spans="1:11">
      <c r="A21" s="14"/>
      <c r="B21" s="14" t="s">
        <v>38</v>
      </c>
      <c r="C21" s="4">
        <v>16</v>
      </c>
      <c r="D21" s="4">
        <v>6</v>
      </c>
      <c r="E21" s="17">
        <v>158.07</v>
      </c>
      <c r="F21" s="17">
        <f>C21*D21*E21</f>
        <v>15174.72</v>
      </c>
      <c r="G21" s="14"/>
      <c r="H21" s="14"/>
      <c r="I21" s="17">
        <f>(D21*E21)</f>
        <v>948.42</v>
      </c>
    </row>
    <row r="22" spans="1:11">
      <c r="A22" s="14"/>
      <c r="B22" s="14"/>
      <c r="C22" s="4"/>
      <c r="D22" s="4"/>
      <c r="E22" s="14"/>
      <c r="F22" s="14"/>
      <c r="G22" s="14"/>
      <c r="H22" s="14"/>
      <c r="I22" s="20">
        <f>SUM(I6:I19)</f>
        <v>77133.533750000002</v>
      </c>
      <c r="J22" s="11">
        <v>51275</v>
      </c>
    </row>
    <row r="23" spans="1:11">
      <c r="A23" s="14"/>
      <c r="B23" s="14"/>
      <c r="C23" s="4"/>
      <c r="D23" s="4"/>
      <c r="E23" s="14"/>
      <c r="F23" s="14"/>
      <c r="G23" s="14"/>
      <c r="H23" s="14"/>
      <c r="I23" s="14"/>
    </row>
    <row r="24" spans="1:11">
      <c r="A24" s="13" t="s">
        <v>13</v>
      </c>
      <c r="B24" s="14"/>
      <c r="C24" s="4"/>
      <c r="D24" s="4"/>
      <c r="E24" s="14"/>
      <c r="F24" s="14"/>
      <c r="G24" s="14"/>
      <c r="H24" s="14"/>
      <c r="I24" s="14"/>
    </row>
    <row r="25" spans="1:11">
      <c r="A25" s="14"/>
      <c r="B25" s="14" t="s">
        <v>15</v>
      </c>
      <c r="C25" s="4">
        <v>110</v>
      </c>
      <c r="D25" s="4">
        <v>4</v>
      </c>
      <c r="E25" s="14"/>
      <c r="F25" s="14"/>
      <c r="G25" s="14"/>
      <c r="H25" s="14"/>
      <c r="I25" s="17">
        <v>40000</v>
      </c>
      <c r="J25" s="11">
        <v>0</v>
      </c>
    </row>
    <row r="26" spans="1:11">
      <c r="A26" s="14"/>
      <c r="B26" s="14"/>
      <c r="C26" s="4"/>
      <c r="D26" s="4"/>
      <c r="E26" s="14"/>
      <c r="F26" s="14"/>
      <c r="G26" s="14"/>
      <c r="H26" s="14"/>
      <c r="I26" s="21">
        <f>SUM(I25:I25)</f>
        <v>40000</v>
      </c>
    </row>
    <row r="27" spans="1:11">
      <c r="A27" s="13" t="s">
        <v>17</v>
      </c>
      <c r="B27" s="14"/>
      <c r="C27" s="4"/>
      <c r="D27" s="4"/>
      <c r="E27" s="14"/>
      <c r="F27" s="14"/>
      <c r="G27" s="14"/>
      <c r="H27" s="14"/>
      <c r="I27" s="14"/>
    </row>
    <row r="28" spans="1:11">
      <c r="A28" s="14"/>
      <c r="B28" s="14" t="s">
        <v>16</v>
      </c>
      <c r="C28" s="4">
        <v>11</v>
      </c>
      <c r="D28" s="4"/>
      <c r="E28" s="17">
        <v>200</v>
      </c>
      <c r="F28" s="17">
        <f>C28*E28</f>
        <v>2200</v>
      </c>
      <c r="G28" s="17">
        <f>F28*7.65%</f>
        <v>168.29999999999998</v>
      </c>
      <c r="H28" s="17">
        <f>F28*7.5%</f>
        <v>165</v>
      </c>
      <c r="I28" s="17">
        <f>F28+G28+H28</f>
        <v>2533.3000000000002</v>
      </c>
      <c r="J28" s="11">
        <v>1589</v>
      </c>
    </row>
    <row r="29" spans="1:11">
      <c r="A29" s="14"/>
      <c r="B29" s="14" t="s">
        <v>35</v>
      </c>
      <c r="C29" s="4"/>
      <c r="D29" s="4"/>
      <c r="E29" s="14"/>
      <c r="F29" s="14"/>
      <c r="G29" s="14"/>
      <c r="H29" s="14"/>
      <c r="I29" s="22">
        <v>1100</v>
      </c>
      <c r="J29" s="11">
        <v>1110</v>
      </c>
    </row>
    <row r="30" spans="1:11">
      <c r="A30" s="14"/>
      <c r="B30" s="14" t="s">
        <v>19</v>
      </c>
      <c r="C30" s="4">
        <v>1</v>
      </c>
      <c r="D30" s="4"/>
      <c r="E30" s="19">
        <v>235</v>
      </c>
      <c r="F30" s="14"/>
      <c r="G30" s="14"/>
      <c r="H30" s="14"/>
      <c r="I30" s="17"/>
      <c r="J30" s="11">
        <v>23208</v>
      </c>
      <c r="K30" s="1" t="s">
        <v>18</v>
      </c>
    </row>
    <row r="31" spans="1:11">
      <c r="A31" s="14"/>
      <c r="B31" s="14" t="s">
        <v>20</v>
      </c>
      <c r="C31" s="4">
        <v>1.5</v>
      </c>
      <c r="D31" s="4">
        <v>0</v>
      </c>
      <c r="E31" s="17">
        <v>158.07</v>
      </c>
      <c r="F31" s="17">
        <f>C31*D31*E31</f>
        <v>0</v>
      </c>
      <c r="G31" s="14"/>
      <c r="H31" s="14"/>
      <c r="I31" s="17">
        <f>(C31*E31)</f>
        <v>237.10499999999999</v>
      </c>
      <c r="J31" s="11">
        <v>5250</v>
      </c>
      <c r="K31" s="1" t="s">
        <v>46</v>
      </c>
    </row>
    <row r="32" spans="1:11">
      <c r="I32" s="3"/>
    </row>
    <row r="33" spans="1:11">
      <c r="E33" s="3"/>
      <c r="I33" s="7">
        <f>SUM(I28:I32)</f>
        <v>3870.4050000000002</v>
      </c>
      <c r="J33" s="11">
        <v>31157</v>
      </c>
    </row>
    <row r="35" spans="1:11">
      <c r="A35" s="10" t="s">
        <v>47</v>
      </c>
      <c r="I35" s="12">
        <v>0</v>
      </c>
      <c r="J35" s="11">
        <v>6884</v>
      </c>
      <c r="K35" s="1" t="s">
        <v>48</v>
      </c>
    </row>
    <row r="36" spans="1:11">
      <c r="E36" s="3"/>
    </row>
    <row r="37" spans="1:11">
      <c r="E37" s="3"/>
    </row>
    <row r="38" spans="1:11">
      <c r="A38" s="9" t="s">
        <v>21</v>
      </c>
      <c r="E38" s="3"/>
    </row>
    <row r="39" spans="1:11">
      <c r="B39" s="1" t="s">
        <v>22</v>
      </c>
      <c r="C39" s="2">
        <v>110</v>
      </c>
      <c r="E39" s="3">
        <v>455</v>
      </c>
      <c r="F39" s="3">
        <f>C39*E39</f>
        <v>50050</v>
      </c>
      <c r="G39" s="3">
        <f>F39*7.65%</f>
        <v>3828.8249999999998</v>
      </c>
      <c r="H39" s="3">
        <f>F39*7.5%</f>
        <v>3753.75</v>
      </c>
      <c r="I39" s="3">
        <f>F39+G39+H39</f>
        <v>57632.574999999997</v>
      </c>
      <c r="J39" s="11">
        <v>24343</v>
      </c>
    </row>
    <row r="40" spans="1:11">
      <c r="E40" s="3"/>
    </row>
    <row r="41" spans="1:11">
      <c r="B41" s="1" t="s">
        <v>23</v>
      </c>
      <c r="C41" s="2">
        <v>110</v>
      </c>
      <c r="E41" s="3">
        <v>455</v>
      </c>
      <c r="F41" s="3">
        <f>C41*E41</f>
        <v>50050</v>
      </c>
      <c r="G41" s="3">
        <f>F41*7.65%</f>
        <v>3828.8249999999998</v>
      </c>
      <c r="H41" s="3">
        <f>F41*7.5%</f>
        <v>3753.75</v>
      </c>
      <c r="I41" s="3">
        <f>F41+G41+H41</f>
        <v>57632.574999999997</v>
      </c>
      <c r="J41" s="11">
        <v>24343</v>
      </c>
    </row>
    <row r="42" spans="1:11">
      <c r="E42" s="3"/>
    </row>
    <row r="43" spans="1:11">
      <c r="B43" s="1" t="s">
        <v>24</v>
      </c>
      <c r="C43" s="2">
        <v>110</v>
      </c>
      <c r="E43" s="3">
        <v>725</v>
      </c>
      <c r="F43" s="3">
        <f>C43*E43</f>
        <v>79750</v>
      </c>
      <c r="G43" s="3">
        <f>F43*7.65%</f>
        <v>6100.875</v>
      </c>
      <c r="H43" s="3">
        <f>F43*7.5%</f>
        <v>5981.25</v>
      </c>
      <c r="I43" s="3">
        <f>F43+G43+H43</f>
        <v>91832.125</v>
      </c>
      <c r="J43" s="11">
        <v>56802</v>
      </c>
    </row>
    <row r="44" spans="1:11">
      <c r="E44" s="3"/>
    </row>
    <row r="45" spans="1:11">
      <c r="B45" s="1" t="s">
        <v>25</v>
      </c>
      <c r="C45" s="2">
        <v>110</v>
      </c>
      <c r="E45" s="3">
        <v>725</v>
      </c>
      <c r="F45" s="3">
        <f>C45*E45</f>
        <v>79750</v>
      </c>
      <c r="G45" s="3">
        <f>F45*7.65%</f>
        <v>6100.875</v>
      </c>
      <c r="H45" s="3">
        <f>F45*7.5%</f>
        <v>5981.25</v>
      </c>
      <c r="I45" s="3">
        <f>F45+G45+H45</f>
        <v>91832.125</v>
      </c>
      <c r="J45" s="11">
        <v>56802</v>
      </c>
    </row>
    <row r="46" spans="1:11">
      <c r="I46" s="5">
        <f>SUM(I39:I45)</f>
        <v>298929.40000000002</v>
      </c>
      <c r="J46" s="11">
        <f>SUM(J39:J45)</f>
        <v>162290</v>
      </c>
    </row>
    <row r="47" spans="1:11">
      <c r="A47" s="9" t="s">
        <v>26</v>
      </c>
    </row>
    <row r="48" spans="1:11">
      <c r="B48" s="1" t="s">
        <v>27</v>
      </c>
      <c r="I48" s="7">
        <v>16400</v>
      </c>
      <c r="J48" s="11">
        <v>15838</v>
      </c>
    </row>
    <row r="50" spans="1:9">
      <c r="A50" s="9" t="s">
        <v>41</v>
      </c>
      <c r="I50" s="5">
        <f>I48+I46+I33+I26+I22</f>
        <v>436333.33875000005</v>
      </c>
    </row>
    <row r="54" spans="1:9">
      <c r="A54" s="9" t="s">
        <v>28</v>
      </c>
    </row>
    <row r="55" spans="1:9">
      <c r="A55" s="1">
        <v>1596</v>
      </c>
      <c r="B55" s="1" t="s">
        <v>29</v>
      </c>
    </row>
    <row r="56" spans="1:9">
      <c r="B56" s="1" t="s">
        <v>30</v>
      </c>
      <c r="C56" s="6">
        <v>287455.99</v>
      </c>
    </row>
    <row r="57" spans="1:9">
      <c r="B57" s="1" t="s">
        <v>31</v>
      </c>
      <c r="C57" s="6">
        <v>127504.01</v>
      </c>
    </row>
    <row r="58" spans="1:9">
      <c r="C58" s="8">
        <f>SUM(C56:C57)</f>
        <v>414960</v>
      </c>
    </row>
  </sheetData>
  <pageMargins left="0.25" right="0.25" top="0.75" bottom="0.75" header="0.3" footer="0.3"/>
  <pageSetup paperSize="5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59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2014.15</vt:lpstr>
      <vt:lpstr>Old Budget Numbers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Strozyk</dc:creator>
  <cp:lastModifiedBy>Traci Moore</cp:lastModifiedBy>
  <cp:lastPrinted>2013-12-13T19:16:14Z</cp:lastPrinted>
  <dcterms:created xsi:type="dcterms:W3CDTF">2012-11-29T15:23:12Z</dcterms:created>
  <dcterms:modified xsi:type="dcterms:W3CDTF">2015-11-09T21:12:57Z</dcterms:modified>
</cp:coreProperties>
</file>